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54D29FE2-6DB9-449E-A46B-78CF1677EF82}" xr6:coauthVersionLast="47" xr6:coauthVersionMax="47" xr10:uidLastSave="{00000000-0000-0000-0000-000000000000}"/>
  <bookViews>
    <workbookView xWindow="28680" yWindow="-120" windowWidth="29040" windowHeight="15840" tabRatio="967" xr2:uid="{00000000-000D-0000-FFFF-FFFF00000000}"/>
  </bookViews>
  <sheets>
    <sheet name="50" sheetId="2" r:id="rId1"/>
    <sheet name="Table" sheetId="3" state="hidden" r:id="rId2"/>
  </sheets>
  <definedNames>
    <definedName name="_xlnm.Print_Area" localSheetId="0">'50'!$A$1:$L$44</definedName>
    <definedName name="Tabel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I3" i="2"/>
  <c r="G4" i="2"/>
  <c r="G5" i="2" s="1"/>
  <c r="I4" i="2"/>
  <c r="I10" i="2"/>
  <c r="N10" i="2"/>
  <c r="E11" i="2"/>
  <c r="H11" i="2" s="1"/>
  <c r="E12" i="2"/>
  <c r="H12" i="2" s="1"/>
  <c r="E13" i="2"/>
  <c r="H13" i="2" s="1"/>
  <c r="E14" i="2"/>
  <c r="H14" i="2" s="1"/>
  <c r="I16" i="2"/>
  <c r="N17" i="2"/>
  <c r="C18" i="2"/>
  <c r="D18" i="2"/>
  <c r="E18" i="2"/>
  <c r="F18" i="2"/>
  <c r="G18" i="2"/>
  <c r="H18" i="2"/>
  <c r="J18" i="2"/>
  <c r="K18" i="2"/>
  <c r="M18" i="2"/>
  <c r="O18" i="2"/>
  <c r="N14" i="2" l="1"/>
  <c r="G14" i="2"/>
  <c r="N13" i="2"/>
  <c r="G13" i="2"/>
  <c r="G11" i="2"/>
  <c r="N11" i="2"/>
  <c r="J13" i="2"/>
  <c r="I13" i="2"/>
  <c r="N12" i="2"/>
  <c r="G12" i="2"/>
  <c r="J11" i="2"/>
  <c r="I11" i="2"/>
  <c r="H5" i="2"/>
  <c r="H6" i="2"/>
  <c r="I6" i="2" s="1"/>
  <c r="I14" i="2"/>
  <c r="J14" i="2"/>
  <c r="I12" i="2"/>
  <c r="J12" i="2"/>
  <c r="I5" i="2"/>
  <c r="N5" i="2"/>
  <c r="C17" i="2" s="1"/>
  <c r="N18" i="2" s="1"/>
  <c r="C9" i="2"/>
  <c r="G15" i="2" l="1"/>
  <c r="H15" i="2" s="1"/>
  <c r="I15" i="2" s="1"/>
  <c r="A27" i="2" s="1"/>
  <c r="A25" i="2"/>
  <c r="A26" i="2"/>
  <c r="G9" i="2"/>
  <c r="G17" i="2" s="1"/>
  <c r="H17" i="2" s="1"/>
  <c r="I17" i="2" s="1"/>
  <c r="H9" i="2"/>
  <c r="A28" i="2" l="1"/>
  <c r="A29" i="2"/>
  <c r="I9" i="2"/>
  <c r="J9" i="2"/>
  <c r="J4" i="2"/>
  <c r="J3" i="2"/>
  <c r="A30" i="2" l="1"/>
  <c r="J17" i="2" s="1"/>
  <c r="L17" i="2" s="1"/>
  <c r="I18" i="2" l="1"/>
</calcChain>
</file>

<file path=xl/sharedStrings.xml><?xml version="1.0" encoding="utf-8"?>
<sst xmlns="http://schemas.openxmlformats.org/spreadsheetml/2006/main" count="103" uniqueCount="58">
  <si>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</si>
  <si>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</si>
  <si>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</si>
  <si>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</si>
  <si>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</si>
  <si>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</si>
  <si>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</si>
  <si>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</si>
  <si>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</si>
  <si>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</si>
  <si>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</si>
  <si>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</si>
  <si>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</si>
  <si>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</si>
  <si>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</si>
  <si>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</si>
  <si>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</si>
  <si>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</si>
  <si>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</si>
  <si>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</si>
  <si>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</si>
  <si>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</si>
  <si>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</si>
  <si>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</si>
  <si>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</si>
  <si>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</si>
  <si>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</si>
  <si>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</si>
  <si>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</si>
  <si>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</si>
  <si>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</si>
  <si>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</si>
  <si>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</si>
  <si>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</si>
  <si>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</si>
  <si>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</si>
  <si>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</si>
  <si>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</si>
  <si>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</si>
  <si>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</si>
  <si>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</si>
  <si>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</si>
  <si>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</si>
  <si>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</si>
  <si>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</si>
  <si>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</si>
  <si>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</si>
  <si>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</si>
  <si>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Aufgaben am Empfang und gastronomische 
Angebote Arbeitsaufgaben</t>
  </si>
  <si>
    <t>Aufgaben am Empfang und gastronomische 
Angebote Schriftlich</t>
  </si>
  <si>
    <t>Arbeiten am Empfang und gastronomische 
Angebote</t>
  </si>
  <si>
    <t>Ergebnis Teil 1 der Abschlussprüfung</t>
  </si>
  <si>
    <t>Teil 2 der Abschlussprüfung</t>
  </si>
  <si>
    <t>Warenwirtschaft, Einkauf und Kalkulation</t>
  </si>
  <si>
    <t>Wirtschafts- und Sozialkunde</t>
  </si>
  <si>
    <t>Personalwirtschaft</t>
  </si>
  <si>
    <t>Ergebnis Teil 2 der Abschlussprüfung</t>
  </si>
  <si>
    <t>Revenue-Management, Marketing und 
kaufmännische Steuerung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</si>
</sst>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32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7" fillId="0" borderId="0" applyBorder="0" applyProtection="0"/>
    <xf numFmtId="0" fontId="4" fillId="2" borderId="1" applyProtection="0"/>
    <xf numFmtId="0" fontId="5" fillId="0" borderId="0" applyBorder="0" applyProtection="0"/>
    <xf numFmtId="0" fontId="17" fillId="0" borderId="0" applyBorder="0" applyProtection="0"/>
    <xf numFmtId="0" fontId="6" fillId="3" borderId="0" applyBorder="0" applyProtection="0"/>
    <xf numFmtId="0" fontId="7" fillId="2" borderId="0" applyBorder="0" applyProtection="0"/>
    <xf numFmtId="0" fontId="8" fillId="4" borderId="0" applyBorder="0" applyProtection="0"/>
    <xf numFmtId="0" fontId="8" fillId="0" borderId="0" applyBorder="0" applyProtection="0"/>
    <xf numFmtId="0" fontId="9" fillId="5" borderId="0" applyBorder="0" applyProtection="0"/>
    <xf numFmtId="0" fontId="10" fillId="0" borderId="0" applyBorder="0" applyProtection="0"/>
    <xf numFmtId="0" fontId="11" fillId="6" borderId="0" applyBorder="0" applyProtection="0"/>
    <xf numFmtId="0" fontId="11" fillId="7" borderId="0" applyBorder="0" applyProtection="0"/>
    <xf numFmtId="0" fontId="10" fillId="8" borderId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9">
    <xf numFmtId="0" fontId="0" fillId="0" borderId="0" xfId="0"/>
    <xf numFmtId="1" fontId="14" fillId="0" borderId="0" xfId="0" applyNumberFormat="1" applyFont="1"/>
    <xf numFmtId="1" fontId="15" fillId="0" borderId="0" xfId="0" applyNumberFormat="1" applyFont="1"/>
    <xf numFmtId="1" fontId="15" fillId="0" borderId="0" xfId="0" applyNumberFormat="1" applyFont="1" applyAlignment="1">
      <alignment horizontal="center"/>
    </xf>
    <xf numFmtId="1" fontId="15" fillId="2" borderId="0" xfId="0" applyNumberFormat="1" applyFont="1" applyFill="1" applyAlignment="1" applyProtection="1">
      <alignment horizontal="center"/>
      <protection locked="0"/>
    </xf>
    <xf numFmtId="2" fontId="15" fillId="0" borderId="0" xfId="0" applyNumberFormat="1" applyFont="1" applyProtection="1">
      <protection hidden="1"/>
    </xf>
    <xf numFmtId="0" fontId="15" fillId="0" borderId="0" xfId="0" applyFont="1"/>
    <xf numFmtId="1" fontId="15" fillId="2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 applyAlignment="1">
      <alignment horizontal="right"/>
    </xf>
    <xf numFmtId="2" fontId="14" fillId="0" borderId="0" xfId="0" applyNumberFormat="1" applyFont="1" applyAlignment="1" applyProtection="1">
      <alignment horizontal="right"/>
      <protection hidden="1"/>
    </xf>
    <xf numFmtId="1" fontId="14" fillId="0" borderId="0" xfId="0" applyNumberFormat="1" applyFont="1" applyAlignment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/>
    <xf numFmtId="164" fontId="14" fillId="0" borderId="0" xfId="0" applyNumberFormat="1" applyFont="1" applyAlignment="1">
      <alignment horizontal="right"/>
    </xf>
    <xf numFmtId="0" fontId="14" fillId="0" borderId="0" xfId="0" applyFont="1" applyAlignment="1" applyProtection="1">
      <alignment horizontal="center"/>
      <protection hidden="1"/>
    </xf>
    <xf numFmtId="1" fontId="14" fillId="9" borderId="0" xfId="0" applyNumberFormat="1" applyFont="1" applyFill="1" applyAlignment="1">
      <alignment horizontal="right"/>
    </xf>
    <xf numFmtId="2" fontId="14" fillId="9" borderId="0" xfId="0" applyNumberFormat="1" applyFont="1" applyFill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" fontId="0" fillId="0" borderId="0" xfId="0" applyNumberFormat="1"/>
    <xf numFmtId="1" fontId="18" fillId="0" borderId="0" xfId="0" applyNumberFormat="1" applyFont="1"/>
    <xf numFmtId="1" fontId="0" fillId="0" borderId="0" xfId="0" applyNumberFormat="1" applyAlignment="1">
      <alignment horizontal="center"/>
    </xf>
    <xf numFmtId="164" fontId="18" fillId="0" borderId="0" xfId="0" applyNumberFormat="1" applyFont="1"/>
    <xf numFmtId="1" fontId="0" fillId="0" borderId="0" xfId="0" applyNumberFormat="1" applyAlignment="1">
      <alignment horizontal="left"/>
    </xf>
    <xf numFmtId="1" fontId="0" fillId="0" borderId="0" xfId="0" applyNumberFormat="1" applyAlignment="1" applyProtection="1">
      <alignment horizontal="left"/>
      <protection hidden="1"/>
    </xf>
    <xf numFmtId="1" fontId="0" fillId="0" borderId="0" xfId="0" applyNumberFormat="1" applyAlignment="1">
      <alignment wrapText="1"/>
    </xf>
    <xf numFmtId="1" fontId="0" fillId="10" borderId="0" xfId="0" applyNumberFormat="1" applyFill="1" applyProtection="1">
      <protection locked="0"/>
    </xf>
    <xf numFmtId="1" fontId="0" fillId="10" borderId="0" xfId="0" applyNumberFormat="1" applyFill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/>
    <xf numFmtId="1" fontId="20" fillId="0" borderId="0" xfId="0" applyNumberFormat="1" applyFont="1"/>
    <xf numFmtId="2" fontId="20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1" fontId="18" fillId="0" borderId="0" xfId="0" applyNumberFormat="1" applyFont="1" applyAlignment="1">
      <alignment horizontal="right"/>
    </xf>
    <xf numFmtId="1" fontId="21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1" fillId="0" borderId="0" xfId="0" applyNumberFormat="1" applyFont="1" applyAlignment="1" applyProtection="1">
      <alignment horizontal="right"/>
      <protection hidden="1"/>
    </xf>
    <xf numFmtId="1" fontId="21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</cellXfs>
  <cellStyles count="32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Standard" xfId="0" builtinId="0"/>
    <cellStyle name="Standard 2" xfId="17" xr:uid="{00000000-0005-0000-0000-00000E000000}"/>
    <cellStyle name="Standard 2 2" xfId="18" xr:uid="{00000000-0005-0000-0000-00000F000000}"/>
    <cellStyle name="Standard 2 2 2" xfId="19" xr:uid="{00000000-0005-0000-0000-000010000000}"/>
    <cellStyle name="Standard 2 3" xfId="20" xr:uid="{00000000-0005-0000-0000-000011000000}"/>
    <cellStyle name="Standard 2 3 2" xfId="21" xr:uid="{00000000-0005-0000-0000-000012000000}"/>
    <cellStyle name="Standard 2 4" xfId="22" xr:uid="{00000000-0005-0000-0000-000013000000}"/>
    <cellStyle name="Standard 2 4 2" xfId="23" xr:uid="{00000000-0005-0000-0000-000014000000}"/>
    <cellStyle name="Standard 2 5" xfId="24" xr:uid="{00000000-0005-0000-0000-000015000000}"/>
    <cellStyle name="Standard 3" xfId="25" xr:uid="{00000000-0005-0000-0000-000016000000}"/>
    <cellStyle name="Standard 4" xfId="26" xr:uid="{00000000-0005-0000-0000-000017000000}"/>
    <cellStyle name="Standard 4 2" xfId="27" xr:uid="{00000000-0005-0000-0000-000018000000}"/>
    <cellStyle name="Standard 5" xfId="28" xr:uid="{00000000-0005-0000-0000-000019000000}"/>
    <cellStyle name="Standard 5 2" xfId="29" xr:uid="{00000000-0005-0000-0000-00001A000000}"/>
    <cellStyle name="Standard 6" xfId="30" xr:uid="{00000000-0005-0000-0000-00001B000000}"/>
    <cellStyle name="Standard 6 2" xfId="31" xr:uid="{00000000-0005-0000-0000-00001C000000}"/>
    <cellStyle name="Status" xfId="7" xr:uid="{00000000-0005-0000-0000-00001D000000}"/>
    <cellStyle name="Text" xfId="4" xr:uid="{00000000-0005-0000-0000-00001E000000}"/>
    <cellStyle name="Warning" xfId="11" xr:uid="{00000000-0005-0000-0000-00001F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</xdr:colOff>
      <xdr:row>17</xdr:row>
      <xdr:rowOff>16933</xdr:rowOff>
    </xdr:from>
    <xdr:to>
      <xdr:col>12</xdr:col>
      <xdr:colOff>33867</xdr:colOff>
      <xdr:row>42</xdr:row>
      <xdr:rowOff>160867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933" y="3699933"/>
          <a:ext cx="9033934" cy="4588934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Hotelmanagement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01.08.2022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31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„Warenwirtschaft, Einkauf und Kalkulation“,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„Revenue-Management, Marketing und kaufmännische Steuerung“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67"/>
  <sheetViews>
    <sheetView tabSelected="1" zoomScale="90" zoomScaleNormal="90" workbookViewId="0">
      <selection activeCell="C3" sqref="C3"/>
    </sheetView>
  </sheetViews>
  <sheetFormatPr baseColWidth="10" defaultColWidth="10.5" defaultRowHeight="14.25"/>
  <cols>
    <col min="1" max="1" width="6.5" customWidth="1"/>
    <col min="2" max="2" width="38.25" bestFit="1" customWidth="1"/>
    <col min="3" max="3" width="7.5" customWidth="1"/>
    <col min="4" max="4" width="6.5" customWidth="1"/>
    <col min="5" max="5" width="9.75" customWidth="1"/>
    <col min="6" max="6" width="6.5" customWidth="1"/>
    <col min="7" max="7" width="9.75" customWidth="1"/>
    <col min="8" max="9" width="6.5" customWidth="1"/>
    <col min="10" max="10" width="9.25" customWidth="1"/>
    <col min="11" max="11" width="3.25" customWidth="1"/>
    <col min="12" max="12" width="13.75" style="46" bestFit="1" customWidth="1"/>
    <col min="13" max="64" width="10.625" customWidth="1"/>
  </cols>
  <sheetData>
    <row r="1" spans="1:64" ht="12.75" customHeight="1">
      <c r="A1" s="49" t="s">
        <v>0</v>
      </c>
      <c r="B1" s="24" t="s">
        <v>1</v>
      </c>
      <c r="C1" s="24" t="s">
        <v>2</v>
      </c>
      <c r="D1" s="24"/>
      <c r="E1" s="24"/>
      <c r="F1" s="24" t="s">
        <v>5</v>
      </c>
      <c r="G1" s="24" t="s">
        <v>6</v>
      </c>
      <c r="H1" s="24" t="s">
        <v>2</v>
      </c>
      <c r="I1" s="24" t="s">
        <v>7</v>
      </c>
      <c r="J1" s="55"/>
      <c r="K1" s="55"/>
      <c r="L1" s="51" t="s">
        <v>9</v>
      </c>
      <c r="M1" s="40" t="s">
        <v>10</v>
      </c>
      <c r="N1" s="41"/>
      <c r="O1" s="40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15">
      <c r="A2" s="44">
        <v>6605</v>
      </c>
      <c r="B2" s="28" t="s">
        <v>47</v>
      </c>
      <c r="C2" s="29"/>
      <c r="D2" s="29"/>
      <c r="E2" s="28"/>
      <c r="F2" s="24"/>
      <c r="G2" s="28"/>
      <c r="H2" s="28"/>
      <c r="I2" s="30"/>
      <c r="J2" s="49"/>
      <c r="K2" s="40"/>
      <c r="L2" s="51"/>
      <c r="M2" s="43"/>
      <c r="N2" s="41"/>
      <c r="O2" s="43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29.25">
      <c r="A3" s="44">
        <v>8564</v>
      </c>
      <c r="B3" s="34" t="s">
        <v>48</v>
      </c>
      <c r="C3" s="35"/>
      <c r="D3" s="29"/>
      <c r="E3" s="28"/>
      <c r="F3" s="30">
        <v>70</v>
      </c>
      <c r="G3" s="28" t="str">
        <f>IF(ISNUMBER(C3),ROUND(C3*F3,$A$19),"")</f>
        <v/>
      </c>
      <c r="H3" s="28"/>
      <c r="I3" s="30" t="str">
        <f>IF(ISNUMBER(H3),VLOOKUP(ROUND(H3,$A$19),$A$34:$B$39,2,TRUE),"")</f>
        <v/>
      </c>
      <c r="J3" s="43" t="str">
        <f>IF(ISNUMBER(K9),K9,(IF(ISNUMBER(H9),IF(H9&gt;0,1,2),"")))</f>
        <v/>
      </c>
      <c r="K3" s="40"/>
      <c r="L3" s="51"/>
      <c r="M3" s="43"/>
      <c r="N3" s="41"/>
      <c r="O3" s="43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29.25">
      <c r="A4" s="44">
        <v>8565</v>
      </c>
      <c r="B4" s="34" t="s">
        <v>49</v>
      </c>
      <c r="C4" s="35"/>
      <c r="D4" s="29"/>
      <c r="E4" s="28"/>
      <c r="F4" s="30">
        <v>30</v>
      </c>
      <c r="G4" s="28" t="str">
        <f>IF(ISNUMBER(C4),ROUND(C4*F4,$A$19),"")</f>
        <v/>
      </c>
      <c r="H4" s="28"/>
      <c r="I4" s="30" t="str">
        <f>IF(ISNUMBER(H4),VLOOKUP(ROUND(H4,$A$19),$A$34:$B$39,2,TRUE),"")</f>
        <v/>
      </c>
      <c r="J4" s="43" t="str">
        <f>IF(ISNUMBER(K9),K9,(IF(ISNUMBER(H9),IF(H9&gt;0,1,2),"")))</f>
        <v/>
      </c>
      <c r="K4" s="40"/>
      <c r="L4" s="51"/>
      <c r="M4" s="43"/>
      <c r="N4" s="41"/>
      <c r="O4" s="43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29.25">
      <c r="A5" s="44">
        <v>8569</v>
      </c>
      <c r="B5" s="34" t="s">
        <v>50</v>
      </c>
      <c r="C5" s="29"/>
      <c r="D5" s="28"/>
      <c r="E5" s="28"/>
      <c r="F5" s="24"/>
      <c r="G5" t="str">
        <f>IF(AND(ISNUMBER(G3),ISNUMBER(G4)),ROUND(G3+G4,$A$19),"")</f>
        <v/>
      </c>
      <c r="H5" s="28" t="str">
        <f>IF(ISNUMBER(G5),ROUND((G5/100),$A$19),"")</f>
        <v/>
      </c>
      <c r="I5" s="30" t="str">
        <f>IF(ISNUMBER(H5),VLOOKUP(ROUND(H5,$A$19),$A$34:$B$39,2,TRUE),"")</f>
        <v/>
      </c>
      <c r="J5" s="43"/>
      <c r="K5" s="40"/>
      <c r="L5" s="51">
        <v>25</v>
      </c>
      <c r="M5" s="44"/>
      <c r="N5" s="45" t="str">
        <f>IF(ISNUMBER(H5),ROUND((H5*L5),$A$21),"")</f>
        <v/>
      </c>
      <c r="O5" s="40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>
      <c r="A6" s="44">
        <v>6713</v>
      </c>
      <c r="B6" s="28" t="s">
        <v>51</v>
      </c>
      <c r="C6" s="29"/>
      <c r="D6" s="29"/>
      <c r="E6" s="28"/>
      <c r="H6" s="28" t="str">
        <f>IF(ISNUMBER(G5),ROUND((G5/100),$A$19),"")</f>
        <v/>
      </c>
      <c r="I6" s="30" t="str">
        <f>IF(ISNUMBER(H6),VLOOKUP(ROUND(H6,$A$19),$A$34:$B$39,2,TRUE),"")</f>
        <v/>
      </c>
      <c r="J6" s="43"/>
      <c r="K6" s="43"/>
      <c r="L6" s="52"/>
      <c r="M6" s="43"/>
      <c r="N6" s="45"/>
      <c r="O6" s="40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>
      <c r="A7" s="44"/>
      <c r="B7" s="28"/>
      <c r="C7" s="29"/>
      <c r="D7" s="29"/>
      <c r="E7" s="28"/>
      <c r="H7" s="28"/>
      <c r="I7" s="30"/>
      <c r="J7" s="43"/>
      <c r="K7" s="43"/>
      <c r="L7" s="52"/>
      <c r="M7" s="43"/>
      <c r="N7" s="45"/>
      <c r="O7" s="40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15">
      <c r="A8" s="49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2</v>
      </c>
      <c r="I8" s="24" t="s">
        <v>7</v>
      </c>
      <c r="J8" s="55"/>
      <c r="K8" s="55"/>
      <c r="L8" s="52"/>
      <c r="M8" s="43"/>
      <c r="N8" s="45"/>
      <c r="O8" s="40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15">
      <c r="A9" s="44">
        <v>6713</v>
      </c>
      <c r="B9" s="28" t="s">
        <v>51</v>
      </c>
      <c r="C9" s="28" t="str">
        <f>IF(ISNUMBER(G5),ROUND((G5/100),$A$19),"")</f>
        <v/>
      </c>
      <c r="D9" s="29"/>
      <c r="E9" s="28"/>
      <c r="F9" s="30">
        <v>25</v>
      </c>
      <c r="G9" s="28" t="str">
        <f>IF(ISNUMBER(C9),ROUND(C9*F9,$A$19),"")</f>
        <v/>
      </c>
      <c r="H9" s="28" t="str">
        <f>IF(ISNUMBER(C9),ROUND(C9,$A$19),"")</f>
        <v/>
      </c>
      <c r="I9" s="30" t="str">
        <f t="shared" ref="I9:I17" si="0">IF(ISNUMBER(H9),VLOOKUP(ROUND(H9,$A$19),$A$34:$B$39,2,TRUE),"")</f>
        <v/>
      </c>
      <c r="J9" s="53" t="str">
        <f>IF(ISNUMBER(K9),K9,(IF(ISNUMBER(H9),IF(H9&gt;0,1,2),"")))</f>
        <v/>
      </c>
      <c r="K9" s="53"/>
      <c r="L9" s="51"/>
      <c r="M9" s="40"/>
      <c r="N9" s="45"/>
      <c r="O9" s="40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15">
      <c r="A10" s="44">
        <v>6607</v>
      </c>
      <c r="B10" s="28" t="s">
        <v>52</v>
      </c>
      <c r="C10" s="29"/>
      <c r="D10" s="29"/>
      <c r="E10" s="29"/>
      <c r="F10" s="31"/>
      <c r="G10" s="29"/>
      <c r="H10" s="29"/>
      <c r="I10" s="30" t="str">
        <f t="shared" si="0"/>
        <v/>
      </c>
      <c r="J10" s="53"/>
      <c r="K10" s="50"/>
      <c r="L10" s="51"/>
      <c r="M10" s="40"/>
      <c r="N10" s="41" t="str">
        <f>IF(ISNUMBER(E10),ROUND(E10*F10,$A$21),"")</f>
        <v/>
      </c>
      <c r="O10" s="40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ht="15">
      <c r="A11" s="43">
        <v>8570</v>
      </c>
      <c r="B11" s="47" t="s">
        <v>53</v>
      </c>
      <c r="C11" s="36"/>
      <c r="D11" s="36"/>
      <c r="E11" s="28" t="str">
        <f>IF(AND(ISNUMBER(C11),ISNUMBER(D11)),ROUND(((ROUND(C11,$A$19)*2+ROUND(D11,$A$19))/3),$A$19),(IF(ISNUMBER(C11),ROUND(C11,$A$19),"")))</f>
        <v/>
      </c>
      <c r="F11" s="30">
        <v>15</v>
      </c>
      <c r="G11" s="28" t="str">
        <f>IF(ISNUMBER(E11),ROUND(E11*F11,$A$19),"")</f>
        <v/>
      </c>
      <c r="H11" s="28" t="str">
        <f>IF(ISNUMBER(E11),ROUND(E11,$A$19),"")</f>
        <v/>
      </c>
      <c r="I11" s="30" t="str">
        <f t="shared" si="0"/>
        <v/>
      </c>
      <c r="J11" s="53" t="str">
        <f>IF(ISNUMBER(K11),K11,(IF(ISNUMBER(H11),IF(H11&gt;49.4,1,2),"")))</f>
        <v/>
      </c>
      <c r="K11" s="53"/>
      <c r="L11" s="51">
        <v>15</v>
      </c>
      <c r="M11" s="40"/>
      <c r="N11" s="41" t="str">
        <f>IF(ISNUMBER(E11),ROUND(E11*F11,$A$21),"")</f>
        <v/>
      </c>
      <c r="O11" s="40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29.25">
      <c r="A12" s="44">
        <v>8571</v>
      </c>
      <c r="B12" s="34" t="s">
        <v>57</v>
      </c>
      <c r="C12" s="36"/>
      <c r="D12" s="36"/>
      <c r="E12" s="28" t="str">
        <f>IF(AND(ISNUMBER(C12),ISNUMBER(D12)),ROUND(((ROUND(C12,$A$19)*2+ROUND(D12,$A$19))/3),$A$19),(IF(ISNUMBER(C12),ROUND(C12,$A$19),"")))</f>
        <v/>
      </c>
      <c r="F12" s="30">
        <v>25</v>
      </c>
      <c r="G12" s="28" t="str">
        <f>IF(ISNUMBER(E12),ROUND(E12*F12,$A$19),"")</f>
        <v/>
      </c>
      <c r="H12" s="28" t="str">
        <f>IF(ISNUMBER(E12),ROUND(E12,$A$19),"")</f>
        <v/>
      </c>
      <c r="I12" s="30" t="str">
        <f t="shared" si="0"/>
        <v/>
      </c>
      <c r="J12" s="53" t="str">
        <f>IF(ISNUMBER(K12),K12,(IF(ISNUMBER(H12),IF(H12&gt;49.4,1,2),"")))</f>
        <v/>
      </c>
      <c r="K12" s="53"/>
      <c r="L12" s="51">
        <v>25</v>
      </c>
      <c r="M12" s="40"/>
      <c r="N12" s="41" t="str">
        <f>IF(ISNUMBER(E12),ROUND(E12*F12,$A$21),"")</f>
        <v/>
      </c>
      <c r="O12" s="40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">
      <c r="A13" s="44">
        <v>5071</v>
      </c>
      <c r="B13" s="32" t="s">
        <v>54</v>
      </c>
      <c r="C13" s="36"/>
      <c r="D13" s="36"/>
      <c r="E13" s="28" t="str">
        <f>IF(AND(ISNUMBER(C13),ISNUMBER(D13)),ROUND(((ROUND(C13,$A$19)*2+ROUND(D13,$A$19))/3),$A$19),(IF(ISNUMBER(C13),ROUND(C13,$A$19),"")))</f>
        <v/>
      </c>
      <c r="F13" s="30">
        <v>10</v>
      </c>
      <c r="G13" s="28" t="str">
        <f>IF(ISNUMBER(E13),ROUND(E13*F13,$A$19),"")</f>
        <v/>
      </c>
      <c r="H13" s="28" t="str">
        <f>IF(ISNUMBER(E13),ROUND(E13,$A$19),"")</f>
        <v/>
      </c>
      <c r="I13" s="30" t="str">
        <f t="shared" si="0"/>
        <v/>
      </c>
      <c r="J13" s="53" t="str">
        <f>IF(ISNUMBER(K13),K13,(IF(ISNUMBER(H13),IF(H13&gt;49.4,1,2),"")))</f>
        <v/>
      </c>
      <c r="K13" s="53"/>
      <c r="L13" s="51">
        <v>10</v>
      </c>
      <c r="M13" s="40"/>
      <c r="N13" s="41" t="str">
        <f>IF(ISNUMBER(E13),ROUND(E13*F13,$A$21),"")</f>
        <v/>
      </c>
      <c r="O13" s="40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15">
      <c r="A14" s="44">
        <v>5609</v>
      </c>
      <c r="B14" s="32" t="s">
        <v>55</v>
      </c>
      <c r="C14" s="36"/>
      <c r="D14" s="29"/>
      <c r="E14" s="28" t="str">
        <f>IF(ISNUMBER(C14),ROUND(C14,$A$19),"")</f>
        <v/>
      </c>
      <c r="F14" s="30">
        <v>25</v>
      </c>
      <c r="G14" s="28" t="str">
        <f>IF(ISNUMBER(E14),ROUND(E14*F14,$A$19),"")</f>
        <v/>
      </c>
      <c r="H14" s="28" t="str">
        <f>IF(ISNUMBER(E14),ROUND(E14,$A$19),"")</f>
        <v/>
      </c>
      <c r="I14" s="30" t="str">
        <f t="shared" si="0"/>
        <v/>
      </c>
      <c r="J14" s="53" t="str">
        <f>IF(ISNUMBER(K14),K14,(IF(ISNUMBER(H14),IF(H14&gt;49.4,1,2),"")))</f>
        <v/>
      </c>
      <c r="K14" s="53"/>
      <c r="L14" s="51">
        <v>25</v>
      </c>
      <c r="M14" s="40"/>
      <c r="N14" s="41" t="str">
        <f>IF(ISNUMBER(E14),ROUND(E14*F14,$A$21),"")</f>
        <v/>
      </c>
      <c r="O14" s="40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">
      <c r="A15" s="44">
        <v>6715</v>
      </c>
      <c r="B15" s="32" t="s">
        <v>56</v>
      </c>
      <c r="C15" s="29"/>
      <c r="D15" s="29"/>
      <c r="E15" s="28"/>
      <c r="F15" s="30"/>
      <c r="G15" s="29" t="str">
        <f>IF(AND(ISNUMBER(G11),ISNUMBER(G12),ISNUMBER(G13),ISNUMBER(G14)),ROUND(G11+G12+G13+G14,$A$19),"")</f>
        <v/>
      </c>
      <c r="H15" s="48" t="str">
        <f>IF(ISNUMBER(G15),ROUND((G15/75),$A$19),"")</f>
        <v/>
      </c>
      <c r="I15" s="30" t="str">
        <f t="shared" si="0"/>
        <v/>
      </c>
      <c r="J15" s="30"/>
      <c r="K15" s="30"/>
      <c r="L15" s="37"/>
      <c r="M15" s="40"/>
      <c r="N15" s="41"/>
      <c r="O15" s="40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>
      <c r="A16" s="44"/>
      <c r="B16" s="32"/>
      <c r="C16" s="29"/>
      <c r="D16" s="29"/>
      <c r="E16" s="28"/>
      <c r="F16" s="30"/>
      <c r="G16" s="29"/>
      <c r="H16" s="48"/>
      <c r="I16" s="30" t="str">
        <f t="shared" si="0"/>
        <v/>
      </c>
      <c r="J16" s="30"/>
      <c r="K16" s="30"/>
      <c r="L16" s="37"/>
      <c r="M16" s="40"/>
      <c r="N16" s="41"/>
      <c r="O16" s="40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">
      <c r="A17" s="50">
        <v>6129</v>
      </c>
      <c r="B17" s="29" t="s">
        <v>28</v>
      </c>
      <c r="C17" s="54" t="str">
        <f>IF(AND(ISNUMBER(N5),ISNUMBER(N11),ISNUMBER(N12),ISNUMBER(N13),ISNUMBER(N14)),ROUND((N5+N11+N12+N13+N14)/100,$A$21),"")</f>
        <v/>
      </c>
      <c r="D17" s="29"/>
      <c r="E17" s="29"/>
      <c r="F17" s="29"/>
      <c r="G17" s="48" t="str">
        <f>IF(AND(ISNUMBER(G9),ISNUMBER(G11),ISNUMBER(G12),ISNUMBER(G13),ISNUMBER(G14)),ROUND(G9+G11+G12+G13+G14,$A$19),"")</f>
        <v/>
      </c>
      <c r="H17" s="48" t="str">
        <f>IF(ISNUMBER(G17),ROUND((G17/100),$A$19),"")</f>
        <v/>
      </c>
      <c r="I17" s="30" t="str">
        <f t="shared" si="0"/>
        <v/>
      </c>
      <c r="J17" s="56" t="str">
        <f>IF(ISNUMBER(I17),IF(A30,IF(I17&lt;5,6,7),7),"")</f>
        <v/>
      </c>
      <c r="K17" s="56"/>
      <c r="L17" s="39" t="str">
        <f>IF(J17=6,"bestanden",IF(J17=7,"nicht bestanden",""))</f>
        <v/>
      </c>
      <c r="M17" s="40"/>
      <c r="N17" s="41" t="str">
        <f>IF(ISNUMBER(E35),ROUND(E35*F35,$A$21),"")</f>
        <v/>
      </c>
      <c r="O17" s="4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>
      <c r="A18" s="26" t="s">
        <v>10</v>
      </c>
      <c r="B18" s="26"/>
      <c r="C18" s="26" t="e">
        <f>(C3,C4,C11,C12,C13,C14,D11,D12,D13)</f>
        <v>#VALUE!</v>
      </c>
      <c r="D18" s="26" t="e">
        <f>(C11,C12,C13)</f>
        <v>#VALUE!</v>
      </c>
      <c r="E18" s="26" t="e">
        <f>(H5,H6,H11,H12,H13,H14,H15,H17)</f>
        <v>#VALUE!</v>
      </c>
      <c r="F18" s="26" t="e">
        <f>(I5,I6,I11,I12,I13,I14,I15,I17)</f>
        <v>#VALUE!</v>
      </c>
      <c r="G18" s="26" t="e">
        <f>(J3,J4,J9,J11,J12,J13,J14)</f>
        <v>#VALUE!</v>
      </c>
      <c r="H18" s="26" t="e">
        <f>(K9,K11,K12,K13,K14)</f>
        <v>#VALUE!</v>
      </c>
      <c r="I18" s="26" t="str">
        <f>J17</f>
        <v/>
      </c>
      <c r="J18" s="26" t="e">
        <f>(A17,A2,A5,A10,A11,A12,A14,A13)</f>
        <v>#VALUE!</v>
      </c>
      <c r="K18" s="26" t="e">
        <f>(C11,C12,C13)</f>
        <v>#VALUE!</v>
      </c>
      <c r="L18" s="38"/>
      <c r="M18" s="40" t="str">
        <f>B8</f>
        <v>Fach</v>
      </c>
      <c r="N18" s="41" t="str">
        <f>C17</f>
        <v/>
      </c>
      <c r="O18" s="42" t="e">
        <f>(L2,L5,L10,L14,L11,L12,L13)</f>
        <v>#VALUE!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>
      <c r="A19" s="26">
        <v>0</v>
      </c>
      <c r="B19" s="33" t="s">
        <v>11</v>
      </c>
      <c r="C19" s="26" t="s">
        <v>12</v>
      </c>
      <c r="D19" s="26" t="s">
        <v>13</v>
      </c>
      <c r="E19" s="26" t="s">
        <v>2</v>
      </c>
      <c r="F19" s="26" t="s">
        <v>14</v>
      </c>
      <c r="G19" s="26" t="s">
        <v>15</v>
      </c>
      <c r="H19" s="26" t="s">
        <v>16</v>
      </c>
      <c r="I19" s="26" t="s">
        <v>17</v>
      </c>
      <c r="J19" s="26" t="s">
        <v>18</v>
      </c>
      <c r="K19" s="26" t="s">
        <v>19</v>
      </c>
      <c r="L19" s="38" t="s">
        <v>20</v>
      </c>
      <c r="M19" s="40" t="s">
        <v>21</v>
      </c>
      <c r="N19" s="41" t="s">
        <v>22</v>
      </c>
      <c r="O19" s="40" t="s">
        <v>9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>
      <c r="A20" s="26">
        <v>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38"/>
      <c r="M20" s="26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>
      <c r="A21" s="26">
        <v>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38"/>
      <c r="M21" s="26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38"/>
      <c r="M22" s="26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38"/>
      <c r="M23" s="26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ht="15">
      <c r="A24" s="26"/>
      <c r="B24" s="25" t="s">
        <v>23</v>
      </c>
      <c r="C24" s="26"/>
      <c r="D24" s="26"/>
      <c r="E24" s="26"/>
      <c r="F24" s="26"/>
      <c r="G24" s="26"/>
      <c r="H24" s="26"/>
      <c r="I24" s="26"/>
      <c r="J24" s="26"/>
      <c r="K24" s="26"/>
      <c r="L24" s="38"/>
      <c r="M24" s="26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>
      <c r="A25" s="26" t="b">
        <f>COUNTIF(I11:I14,"=6")&lt;=0</f>
        <v>1</v>
      </c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38"/>
      <c r="M25" s="26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>
      <c r="A26" s="26" t="b">
        <f>COUNTIF(I11:I14,"&lt;=4")&gt;=3</f>
        <v>0</v>
      </c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38"/>
      <c r="M26" s="26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>
      <c r="A27" s="26" t="b">
        <f>IF(I15&lt;5,TRUE,FALSE)</f>
        <v>0</v>
      </c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38"/>
      <c r="M27" s="26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>
      <c r="A28" s="26" t="b">
        <f>IF(I17&lt;5,TRUE,FALSE)</f>
        <v>0</v>
      </c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38"/>
      <c r="M28" s="26"/>
      <c r="N28" s="27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>
      <c r="A29" s="26" t="b">
        <f>ISNUMBER(I17)</f>
        <v>0</v>
      </c>
      <c r="B29" s="26" t="s">
        <v>24</v>
      </c>
      <c r="C29" s="26"/>
      <c r="D29" s="26"/>
      <c r="E29" s="26"/>
      <c r="F29" s="26"/>
      <c r="G29" s="26"/>
      <c r="H29" s="26"/>
      <c r="I29" s="26"/>
      <c r="J29" s="26"/>
      <c r="K29" s="26"/>
      <c r="L29" s="38"/>
      <c r="M29" s="26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>
      <c r="A30" s="26" t="b">
        <f>AND(A25:A29)</f>
        <v>0</v>
      </c>
      <c r="B30" s="26" t="s">
        <v>25</v>
      </c>
      <c r="C30" s="26"/>
      <c r="D30" s="26"/>
      <c r="E30" s="26"/>
      <c r="F30" s="26"/>
      <c r="G30" s="26"/>
      <c r="H30" s="26"/>
      <c r="I30" s="26"/>
      <c r="J30" s="26"/>
      <c r="K30" s="26"/>
      <c r="L30" s="38"/>
      <c r="M30" s="26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38"/>
      <c r="M31" s="26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38"/>
      <c r="M32" s="26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ht="15">
      <c r="A33" s="26"/>
      <c r="B33" s="25" t="s">
        <v>26</v>
      </c>
      <c r="C33" s="26"/>
      <c r="D33" s="26"/>
      <c r="E33" s="26"/>
      <c r="F33" s="26"/>
      <c r="G33" s="26"/>
      <c r="H33" s="26"/>
      <c r="I33" s="26"/>
      <c r="J33" s="26"/>
      <c r="K33" s="26"/>
      <c r="L33" s="38"/>
      <c r="M33" s="26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>
      <c r="A34" s="26">
        <v>0</v>
      </c>
      <c r="B34" s="26">
        <v>6</v>
      </c>
      <c r="C34" s="26"/>
      <c r="D34" s="26"/>
      <c r="E34" s="26"/>
      <c r="F34" s="26"/>
      <c r="G34" s="26"/>
      <c r="H34" s="26"/>
      <c r="I34" s="26"/>
      <c r="J34" s="26"/>
      <c r="K34" s="26"/>
      <c r="L34" s="38"/>
      <c r="M34" s="26"/>
      <c r="N34" s="2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>
      <c r="A35" s="26">
        <v>30</v>
      </c>
      <c r="B35" s="26">
        <v>5</v>
      </c>
      <c r="C35" s="26"/>
      <c r="D35" s="26"/>
      <c r="E35" s="26"/>
      <c r="F35" s="26"/>
      <c r="G35" s="26"/>
      <c r="H35" s="26"/>
      <c r="I35" s="26"/>
      <c r="J35" s="26"/>
      <c r="K35" s="26"/>
      <c r="L35" s="38"/>
      <c r="M35" s="26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>
      <c r="A36" s="26">
        <v>50</v>
      </c>
      <c r="B36" s="26">
        <v>4</v>
      </c>
      <c r="C36" s="26"/>
      <c r="D36" s="26"/>
      <c r="E36" s="26"/>
      <c r="F36" s="26"/>
      <c r="G36" s="26"/>
      <c r="H36" s="26"/>
      <c r="I36" s="26"/>
      <c r="J36" s="26"/>
      <c r="K36" s="26"/>
      <c r="L36" s="38"/>
      <c r="M36" s="26"/>
      <c r="N36" s="27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>
      <c r="A37" s="26">
        <v>67</v>
      </c>
      <c r="B37" s="26">
        <v>3</v>
      </c>
      <c r="C37" s="26"/>
      <c r="D37" s="26"/>
      <c r="E37" s="26"/>
      <c r="F37" s="26"/>
      <c r="G37" s="26"/>
      <c r="H37" s="26"/>
      <c r="I37" s="26"/>
      <c r="J37" s="26"/>
      <c r="K37" s="26"/>
      <c r="L37" s="38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>
      <c r="A38" s="26">
        <v>81</v>
      </c>
      <c r="B38" s="26">
        <v>2</v>
      </c>
      <c r="C38" s="26"/>
      <c r="D38" s="26"/>
      <c r="E38" s="26"/>
      <c r="F38" s="26"/>
      <c r="G38" s="26"/>
      <c r="H38" s="26"/>
      <c r="I38" s="26"/>
      <c r="J38" s="26"/>
      <c r="K38" s="26"/>
      <c r="L38" s="38"/>
      <c r="M38" s="26"/>
      <c r="N38" s="27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>
      <c r="A39" s="26">
        <v>92</v>
      </c>
      <c r="B39" s="26">
        <v>1</v>
      </c>
      <c r="C39" s="26"/>
      <c r="D39" s="26"/>
      <c r="E39" s="26"/>
      <c r="F39" s="26"/>
      <c r="G39" s="26"/>
      <c r="H39" s="26"/>
      <c r="I39" s="26"/>
      <c r="J39" s="26"/>
      <c r="K39" s="26"/>
      <c r="L39" s="38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8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38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38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38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38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38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38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38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38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38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38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38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38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38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8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38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38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38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38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38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38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38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38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38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38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38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38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38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38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38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38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38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38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38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38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38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38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38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38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38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38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38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38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38"/>
      <c r="M83" s="26"/>
      <c r="N83" s="2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38"/>
      <c r="M84" s="26"/>
      <c r="N84" s="2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38"/>
      <c r="M85" s="26"/>
      <c r="N85" s="2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38"/>
      <c r="M86" s="26"/>
      <c r="N86" s="2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38"/>
      <c r="M87" s="26"/>
      <c r="N87" s="27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38"/>
      <c r="M88" s="26"/>
      <c r="N88" s="27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38"/>
      <c r="M89" s="26"/>
      <c r="N89" s="27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38"/>
      <c r="M90" s="26"/>
      <c r="N90" s="27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38"/>
      <c r="M91" s="26"/>
      <c r="N91" s="27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38"/>
      <c r="M92" s="26"/>
      <c r="N92" s="27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38"/>
      <c r="M93" s="26"/>
      <c r="N93" s="27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38"/>
      <c r="M94" s="26"/>
      <c r="N94" s="27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38"/>
      <c r="M95" s="26"/>
      <c r="N95" s="2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38"/>
      <c r="M96" s="26"/>
      <c r="N96" s="2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38"/>
      <c r="M97" s="26"/>
      <c r="N97" s="27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38"/>
      <c r="M98" s="26"/>
      <c r="N98" s="2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38"/>
      <c r="M99" s="26"/>
      <c r="N99" s="2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38"/>
      <c r="M100" s="26"/>
      <c r="N100" s="27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38"/>
      <c r="M101" s="26"/>
      <c r="N101" s="27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38"/>
      <c r="M102" s="26"/>
      <c r="N102" s="27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38"/>
      <c r="M103" s="26"/>
      <c r="N103" s="27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38"/>
      <c r="M104" s="26"/>
      <c r="N104" s="27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38"/>
      <c r="M105" s="26"/>
      <c r="N105" s="27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38"/>
      <c r="M106" s="26"/>
      <c r="N106" s="27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38"/>
      <c r="M107" s="26"/>
      <c r="N107" s="27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38"/>
      <c r="M108" s="26"/>
      <c r="N108" s="27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38"/>
      <c r="M109" s="26"/>
      <c r="N109" s="27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38"/>
      <c r="M110" s="26"/>
      <c r="N110" s="27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38"/>
      <c r="M111" s="26"/>
      <c r="N111" s="27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38"/>
      <c r="M112" s="26"/>
      <c r="N112" s="27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38"/>
      <c r="M113" s="26"/>
      <c r="N113" s="27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38"/>
      <c r="M114" s="26"/>
      <c r="N114" s="27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38"/>
      <c r="M115" s="26"/>
      <c r="N115" s="27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38"/>
      <c r="M116" s="26"/>
      <c r="N116" s="27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38"/>
      <c r="M117" s="26"/>
      <c r="N117" s="27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38"/>
      <c r="M118" s="26"/>
      <c r="N118" s="27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38"/>
      <c r="M119" s="26"/>
      <c r="N119" s="27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38"/>
      <c r="M120" s="26"/>
      <c r="N120" s="27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38"/>
      <c r="M121" s="26"/>
      <c r="N121" s="27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38"/>
      <c r="M122" s="26"/>
      <c r="N122" s="27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38"/>
      <c r="M123" s="26"/>
      <c r="N123" s="27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38"/>
      <c r="M124" s="26"/>
      <c r="N124" s="27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38"/>
      <c r="M125" s="26"/>
      <c r="N125" s="27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38"/>
      <c r="M126" s="26"/>
      <c r="N126" s="27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38"/>
      <c r="M127" s="26"/>
      <c r="N127" s="27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38"/>
      <c r="M128" s="26"/>
      <c r="N128" s="27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38"/>
      <c r="M129" s="26"/>
      <c r="N129" s="27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38"/>
      <c r="M130" s="26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38"/>
      <c r="M131" s="26"/>
      <c r="N131" s="27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38"/>
      <c r="M132" s="26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38"/>
      <c r="M133" s="26"/>
      <c r="N133" s="27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38"/>
      <c r="M134" s="26"/>
      <c r="N134" s="27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38"/>
      <c r="M135" s="26"/>
      <c r="N135" s="27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38"/>
      <c r="M136" s="26"/>
      <c r="N136" s="27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38"/>
      <c r="M137" s="26"/>
      <c r="N137" s="2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38"/>
      <c r="M138" s="26"/>
      <c r="N138" s="27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38"/>
      <c r="M139" s="26"/>
      <c r="N139" s="27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38"/>
      <c r="M140" s="26"/>
      <c r="N140" s="27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38"/>
      <c r="M141" s="26"/>
      <c r="N141" s="27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38"/>
      <c r="M142" s="26"/>
      <c r="N142" s="27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38"/>
      <c r="M143" s="26"/>
      <c r="N143" s="27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38"/>
      <c r="M144" s="26"/>
      <c r="N144" s="27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38"/>
      <c r="M145" s="26"/>
      <c r="N145" s="27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38"/>
      <c r="M146" s="26"/>
      <c r="N146" s="27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38"/>
      <c r="M147" s="26"/>
      <c r="N147" s="27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38"/>
      <c r="M148" s="26"/>
      <c r="N148" s="27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38"/>
      <c r="M149" s="26"/>
      <c r="N149" s="27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38"/>
      <c r="M150" s="26"/>
      <c r="N150" s="27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38"/>
      <c r="M151" s="26"/>
      <c r="N151" s="27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38"/>
      <c r="M152" s="26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38"/>
      <c r="M153" s="26"/>
      <c r="N153" s="27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38"/>
      <c r="M154" s="26"/>
      <c r="N154" s="27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38"/>
      <c r="M155" s="26"/>
      <c r="N155" s="27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38"/>
      <c r="M156" s="26"/>
      <c r="N156" s="27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38"/>
      <c r="M157" s="26"/>
      <c r="N157" s="27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38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38"/>
      <c r="M159" s="26"/>
      <c r="N159" s="27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38"/>
      <c r="M160" s="26"/>
      <c r="N160" s="27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38"/>
      <c r="M161" s="26"/>
      <c r="N161" s="27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38"/>
      <c r="M162" s="26"/>
      <c r="N162" s="27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38"/>
      <c r="M163" s="26"/>
      <c r="N163" s="27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38"/>
      <c r="M164" s="26"/>
      <c r="N164" s="27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38"/>
      <c r="M165" s="26"/>
      <c r="N165" s="27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38"/>
      <c r="M166" s="26"/>
      <c r="N166" s="27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38"/>
      <c r="M167" s="26"/>
      <c r="N167" s="27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4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9 K11:K14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11:D13 C14" xr:uid="{00000000-0002-0000-0000-000002000000}">
      <formula1>0</formula1>
      <formula2>100</formula2>
    </dataValidation>
  </dataValidations>
  <pageMargins left="0.39370078740157483" right="0.39370078740157483" top="0" bottom="0" header="0" footer="0"/>
  <pageSetup paperSize="77" scale="69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ColWidth="10.5" defaultRowHeight="14.25"/>
  <cols>
    <col min="1" max="1" width="6.5" customWidth="1"/>
    <col min="2" max="2" width="23.25" customWidth="1"/>
    <col min="3" max="4" width="6.5" customWidth="1"/>
    <col min="5" max="5" width="9.75" customWidth="1"/>
    <col min="6" max="6" width="6.5" customWidth="1"/>
    <col min="7" max="7" width="9.75" customWidth="1"/>
    <col min="8" max="9" width="6.5" customWidth="1"/>
    <col min="10" max="11" width="3.25" customWidth="1"/>
    <col min="12" max="12" width="7.625" customWidth="1"/>
    <col min="13" max="64" width="10.625" customWidth="1"/>
  </cols>
  <sheetData>
    <row r="1" spans="1:64" ht="12.7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2</v>
      </c>
      <c r="I1" s="12" t="s">
        <v>7</v>
      </c>
      <c r="J1" s="57" t="s">
        <v>8</v>
      </c>
      <c r="K1" s="57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>
      <c r="A2" s="13">
        <v>6115</v>
      </c>
      <c r="B2" s="13" t="s">
        <v>33</v>
      </c>
      <c r="C2" s="6"/>
      <c r="D2" s="14"/>
      <c r="E2" s="14"/>
      <c r="F2" s="14"/>
      <c r="G2" s="14"/>
      <c r="H2" s="14"/>
      <c r="I2" s="14"/>
      <c r="J2" s="14"/>
      <c r="K2" s="6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>
      <c r="A3" s="6">
        <v>5351</v>
      </c>
      <c r="B3" s="6" t="s">
        <v>34</v>
      </c>
      <c r="C3" s="7">
        <v>78</v>
      </c>
      <c r="D3" s="7"/>
      <c r="E3" s="2">
        <v>78</v>
      </c>
      <c r="F3" s="12">
        <v>40</v>
      </c>
      <c r="G3" s="2">
        <v>3120</v>
      </c>
      <c r="H3" s="6">
        <v>78</v>
      </c>
      <c r="I3" s="14">
        <v>3</v>
      </c>
      <c r="J3" s="14">
        <v>1</v>
      </c>
      <c r="K3" s="4"/>
      <c r="L3" s="11"/>
      <c r="M3" s="11"/>
      <c r="N3" s="15"/>
      <c r="O3" s="16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>
      <c r="A4" s="6">
        <v>5352</v>
      </c>
      <c r="B4" s="6" t="s">
        <v>35</v>
      </c>
      <c r="C4" s="7">
        <v>49</v>
      </c>
      <c r="D4" s="7"/>
      <c r="E4" s="2">
        <v>49</v>
      </c>
      <c r="F4" s="12">
        <v>40</v>
      </c>
      <c r="G4" s="2">
        <v>1960</v>
      </c>
      <c r="H4" s="6">
        <v>49</v>
      </c>
      <c r="I4" s="14">
        <v>5</v>
      </c>
      <c r="J4" s="14">
        <v>2</v>
      </c>
      <c r="K4" s="4"/>
      <c r="L4" s="11"/>
      <c r="M4" s="11"/>
      <c r="N4" s="15"/>
      <c r="O4" s="16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>
      <c r="A5" s="17">
        <v>5071</v>
      </c>
      <c r="B5" s="6" t="s">
        <v>27</v>
      </c>
      <c r="C5" s="7">
        <v>49</v>
      </c>
      <c r="D5" s="7"/>
      <c r="E5" s="2">
        <v>49</v>
      </c>
      <c r="F5" s="12">
        <v>20</v>
      </c>
      <c r="G5" s="2">
        <v>980</v>
      </c>
      <c r="H5" s="6">
        <v>49</v>
      </c>
      <c r="I5" s="14">
        <v>5</v>
      </c>
      <c r="J5" s="14">
        <v>2</v>
      </c>
      <c r="K5" s="4"/>
      <c r="L5" s="11"/>
      <c r="M5" s="11"/>
      <c r="N5" s="15"/>
      <c r="O5" s="16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>
      <c r="A6" s="13">
        <v>6116</v>
      </c>
      <c r="B6" s="13" t="s">
        <v>36</v>
      </c>
      <c r="C6" s="18"/>
      <c r="D6" s="18"/>
      <c r="E6" s="2"/>
      <c r="G6" s="8">
        <v>6060</v>
      </c>
      <c r="H6" s="8">
        <v>61</v>
      </c>
      <c r="I6" s="12">
        <v>4</v>
      </c>
      <c r="J6" s="12">
        <v>1</v>
      </c>
      <c r="K6" s="4"/>
      <c r="L6" s="11"/>
      <c r="M6" s="11"/>
      <c r="N6" s="15"/>
      <c r="O6" s="16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>
      <c r="A7" s="13">
        <v>5907</v>
      </c>
      <c r="B7" s="13" t="s">
        <v>37</v>
      </c>
      <c r="C7" s="6"/>
      <c r="D7" s="14"/>
      <c r="E7" s="3"/>
      <c r="F7" s="14"/>
      <c r="G7" s="3"/>
      <c r="H7" s="14"/>
      <c r="I7" s="14"/>
      <c r="J7" s="14"/>
      <c r="K7" s="6"/>
      <c r="L7" s="11"/>
      <c r="M7" s="11"/>
      <c r="N7" s="15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>
      <c r="A8" s="6">
        <v>5349</v>
      </c>
      <c r="B8" s="6" t="s">
        <v>38</v>
      </c>
      <c r="C8" s="7">
        <v>49</v>
      </c>
      <c r="D8" s="14"/>
      <c r="E8" s="2">
        <v>49</v>
      </c>
      <c r="F8" s="12">
        <v>50</v>
      </c>
      <c r="G8" s="2">
        <v>2450</v>
      </c>
      <c r="H8" s="6">
        <v>49</v>
      </c>
      <c r="I8" s="14">
        <v>5</v>
      </c>
      <c r="J8" s="14">
        <v>2</v>
      </c>
      <c r="K8" s="4"/>
      <c r="L8" s="11"/>
      <c r="M8" s="11"/>
      <c r="N8" s="15"/>
      <c r="O8" s="16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>
      <c r="A9" s="6">
        <v>5350</v>
      </c>
      <c r="B9" s="6" t="s">
        <v>39</v>
      </c>
      <c r="C9" s="7">
        <v>78</v>
      </c>
      <c r="D9" s="14"/>
      <c r="E9" s="2">
        <v>78</v>
      </c>
      <c r="F9" s="12">
        <v>50</v>
      </c>
      <c r="G9" s="2">
        <v>3900</v>
      </c>
      <c r="H9" s="6">
        <v>78</v>
      </c>
      <c r="I9" s="14">
        <v>3</v>
      </c>
      <c r="J9" s="14">
        <v>1</v>
      </c>
      <c r="K9" s="4"/>
      <c r="L9" s="11"/>
      <c r="M9" s="11"/>
      <c r="N9" s="15"/>
      <c r="O9" s="16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>
      <c r="A10" s="13">
        <v>5978</v>
      </c>
      <c r="B10" s="13" t="s">
        <v>40</v>
      </c>
      <c r="C10" s="2"/>
      <c r="D10" s="6"/>
      <c r="E10" s="2"/>
      <c r="F10" s="12"/>
      <c r="G10" s="8">
        <v>6350</v>
      </c>
      <c r="H10" s="8">
        <v>64</v>
      </c>
      <c r="I10" s="14">
        <v>4</v>
      </c>
      <c r="J10" s="12">
        <v>1</v>
      </c>
      <c r="K10" s="4"/>
      <c r="L10" s="11"/>
      <c r="M10" s="11"/>
      <c r="N10" s="15"/>
      <c r="O10" s="1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>
      <c r="A11" s="13"/>
      <c r="B11" s="13" t="s">
        <v>41</v>
      </c>
      <c r="C11" s="9"/>
      <c r="D11" s="13"/>
      <c r="E11" s="1"/>
      <c r="F11" s="13"/>
      <c r="G11" s="8"/>
      <c r="H11" s="8"/>
      <c r="I11" s="14"/>
      <c r="J11" s="10"/>
      <c r="L11" s="11"/>
      <c r="M11" s="11"/>
      <c r="N11" s="15"/>
      <c r="O11" s="1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>
      <c r="A12" s="13">
        <v>6116</v>
      </c>
      <c r="B12" s="13" t="s">
        <v>36</v>
      </c>
      <c r="C12" s="18"/>
      <c r="D12" s="18"/>
      <c r="E12" s="1">
        <v>61</v>
      </c>
      <c r="F12" s="12">
        <v>100</v>
      </c>
      <c r="G12" s="1">
        <v>6100</v>
      </c>
      <c r="H12" s="13">
        <v>61</v>
      </c>
      <c r="L12" s="11"/>
      <c r="M12" s="11"/>
      <c r="N12" s="5">
        <v>6100</v>
      </c>
      <c r="O12" s="1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>
      <c r="A13" s="13">
        <v>5978</v>
      </c>
      <c r="B13" s="13" t="s">
        <v>40</v>
      </c>
      <c r="C13" s="2"/>
      <c r="D13" s="6"/>
      <c r="E13" s="1">
        <v>64</v>
      </c>
      <c r="F13" s="12">
        <v>100</v>
      </c>
      <c r="G13" s="1">
        <v>6400</v>
      </c>
      <c r="H13" s="13">
        <v>64</v>
      </c>
      <c r="L13" s="11"/>
      <c r="M13" s="11"/>
      <c r="N13" s="5">
        <v>6400</v>
      </c>
      <c r="O13" s="1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>
      <c r="A14" s="13">
        <v>6129</v>
      </c>
      <c r="B14" s="13" t="s">
        <v>28</v>
      </c>
      <c r="C14" s="9">
        <v>62.5</v>
      </c>
      <c r="D14" s="13"/>
      <c r="E14" s="13"/>
      <c r="F14" s="13"/>
      <c r="G14" s="20">
        <v>6250</v>
      </c>
      <c r="H14" s="8">
        <v>63</v>
      </c>
      <c r="I14" s="12">
        <v>4</v>
      </c>
      <c r="J14" s="58">
        <v>6</v>
      </c>
      <c r="K14" s="58"/>
      <c r="L14" s="11"/>
      <c r="M14" s="11"/>
      <c r="N14" s="1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>
      <c r="A15" s="13"/>
      <c r="B15" s="13"/>
      <c r="C15" s="21"/>
      <c r="D15" s="13"/>
      <c r="E15" s="13"/>
      <c r="F15" s="13"/>
      <c r="G15" s="20"/>
      <c r="H15" s="8"/>
      <c r="I15" s="14"/>
      <c r="J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5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>
      <c r="A17" s="11">
        <v>0</v>
      </c>
      <c r="B17" s="22" t="s">
        <v>11</v>
      </c>
      <c r="C17" s="11" t="s">
        <v>12</v>
      </c>
      <c r="D17" s="11" t="s">
        <v>13</v>
      </c>
      <c r="E17" s="11" t="s">
        <v>2</v>
      </c>
      <c r="F17" s="11" t="s">
        <v>14</v>
      </c>
      <c r="G17" s="11" t="s">
        <v>15</v>
      </c>
      <c r="H17" s="11" t="s">
        <v>16</v>
      </c>
      <c r="I17" s="11" t="s">
        <v>17</v>
      </c>
      <c r="J17" s="11" t="s">
        <v>18</v>
      </c>
      <c r="K17" s="11" t="s">
        <v>19</v>
      </c>
      <c r="L17" s="11" t="s">
        <v>20</v>
      </c>
      <c r="M17" s="11" t="s">
        <v>21</v>
      </c>
      <c r="N17" s="5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>
      <c r="A30" s="11"/>
      <c r="B30" s="23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>
      <c r="A31" s="11">
        <v>1</v>
      </c>
      <c r="B31" s="11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>
      <c r="A32" s="11">
        <v>1</v>
      </c>
      <c r="B32" s="11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>
      <c r="A33" s="11">
        <v>1</v>
      </c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>
      <c r="A34" s="11">
        <v>1</v>
      </c>
      <c r="B34" s="11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>
      <c r="A35" s="11">
        <v>1</v>
      </c>
      <c r="B35" s="11" t="s">
        <v>46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>
      <c r="A36" s="11">
        <v>1</v>
      </c>
      <c r="B36" s="5" t="s">
        <v>32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>
      <c r="A37" s="11">
        <v>1</v>
      </c>
      <c r="B37" s="5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>
      <c r="A38" s="11">
        <v>1</v>
      </c>
      <c r="B38" s="5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>
      <c r="A42" s="11"/>
      <c r="B42" s="23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0" bottom="0" header="0" footer="0"/>
  <pageSetup paperSize="77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'50'!Druckbereich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2023-08-03T13:45:34Z</cp:lastPrinted>
  <dcterms:created xsi:type="dcterms:W3CDTF">2023-08-03T12:18:50Z</dcterms:created>
  <dcterms:modified xsi:type="dcterms:W3CDTF">2025-07-16T11:47:08Z</dcterms:modified>
</cp:coreProperties>
</file>